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Fondos Index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"/>
    <numFmt numFmtId="165" formatCode="0.0%"/>
    <numFmt numFmtId="166" formatCode="0.00x"/>
  </numFmts>
  <fonts count="6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F172A"/>
      <sz val="11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08A"/>
        <bgColor rgb="00FEF08A"/>
      </patternFill>
    </fill>
    <fill>
      <patternFill patternType="solid">
        <fgColor rgb="00D1FAE5"/>
        <bgColor rgb="00D1FAE5"/>
      </patternFill>
    </fill>
    <fill>
      <patternFill patternType="solid">
        <fgColor rgb="00E2E8F0"/>
        <bgColor rgb="00E2E8F0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5" fillId="3" borderId="1" applyAlignment="1" pivotButton="0" quotePrefix="0" xfId="0">
      <alignment horizontal="right"/>
    </xf>
    <xf numFmtId="0" fontId="0" fillId="0" borderId="1" pivotButton="0" quotePrefix="0" xfId="0"/>
    <xf numFmtId="165" fontId="5" fillId="3" borderId="1" applyAlignment="1" pivotButton="0" quotePrefix="0" xfId="0">
      <alignment horizontal="right"/>
    </xf>
    <xf numFmtId="1" fontId="5" fillId="3" borderId="1" applyAlignment="1" pivotButton="0" quotePrefix="0" xfId="0">
      <alignment horizontal="right"/>
    </xf>
    <xf numFmtId="10" fontId="5" fillId="3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166" fontId="5" fillId="4" borderId="1" applyAlignment="1" pivotButton="0" quotePrefix="0" xfId="0">
      <alignment horizontal="right"/>
    </xf>
    <xf numFmtId="0" fontId="4" fillId="5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0" fontId="0" fillId="6" borderId="1" applyAlignment="1" pivotButton="0" quotePrefix="0" xfId="0">
      <alignment horizontal="center"/>
    </xf>
    <xf numFmtId="164" fontId="0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44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26" customWidth="1" min="3" max="3"/>
    <col width="26" customWidth="1" min="4" max="4"/>
    <col width="26" customWidth="1" min="5" max="5"/>
    <col width="3" customWidth="1" min="6" max="6"/>
  </cols>
  <sheetData>
    <row r="2">
      <c r="B2" s="1" t="inlineStr">
        <is>
          <t>MENTE FINANCIERA - SIMULADOR INTERÉS COMPUESTO &amp; FONDOS INDEXADOS</t>
        </is>
      </c>
    </row>
    <row r="3">
      <c r="B3" s="2" t="inlineStr">
        <is>
          <t>Calculadora de Proyección de Capital a Largo Plazo (S&amp;P 500 / MSCI World)</t>
        </is>
      </c>
    </row>
    <row r="5">
      <c r="B5" s="3" t="inlineStr">
        <is>
          <t>1. PARÁMETROS DE INVERSIÓN (Modifica los campos amarillos)</t>
        </is>
      </c>
    </row>
    <row r="6">
      <c r="B6" s="4" t="inlineStr">
        <is>
          <t>Capital Inicial (€):</t>
        </is>
      </c>
      <c r="C6" s="5" t="n">
        <v>1000</v>
      </c>
      <c r="D6" s="6" t="n"/>
    </row>
    <row r="7">
      <c r="B7" s="4" t="inlineStr">
        <is>
          <t>Aportación Mensual (€):</t>
        </is>
      </c>
      <c r="C7" s="5" t="n">
        <v>150</v>
      </c>
      <c r="D7" s="6" t="n"/>
    </row>
    <row r="8">
      <c r="B8" s="4" t="inlineStr">
        <is>
          <t>Rentabilidad Anual Estimada (%):</t>
        </is>
      </c>
      <c r="C8" s="7" t="n">
        <v>0.08</v>
      </c>
      <c r="D8" s="6" t="n"/>
    </row>
    <row r="9">
      <c r="B9" s="4" t="inlineStr">
        <is>
          <t>Horizonte Temporal (Años):</t>
        </is>
      </c>
      <c r="C9" s="8" t="n">
        <v>25</v>
      </c>
      <c r="D9" s="6" t="n"/>
    </row>
    <row r="10">
      <c r="B10" s="4" t="inlineStr">
        <is>
          <t>Comisión Total Anual (TER + Custodia) (%):</t>
        </is>
      </c>
      <c r="C10" s="9" t="n">
        <v>0.003</v>
      </c>
      <c r="D10" s="6" t="n"/>
    </row>
    <row r="12">
      <c r="B12" s="3" t="inlineStr">
        <is>
          <t>2. RESULTADOS DE LA PROYECCIÓN</t>
        </is>
      </c>
    </row>
    <row r="13">
      <c r="B13" s="4" t="inlineStr">
        <is>
          <t>Total Capital Aportado (€):</t>
        </is>
      </c>
      <c r="C13" s="10">
        <f>C6+(C7*12*C9)</f>
        <v/>
      </c>
      <c r="D13" s="6" t="n"/>
    </row>
    <row r="14">
      <c r="B14" s="4" t="inlineStr">
        <is>
          <t>Capital Final Estimado (€):</t>
        </is>
      </c>
      <c r="C14" s="10">
        <f>FV((C8-C10)/12, C9*12, -C7, -C6)</f>
        <v/>
      </c>
      <c r="D14" s="6" t="n"/>
    </row>
    <row r="15">
      <c r="B15" s="4" t="inlineStr">
        <is>
          <t>Intereses Ganados por Interés Compuesto (€):</t>
        </is>
      </c>
      <c r="C15" s="10">
        <f>C14-C13</f>
        <v/>
      </c>
      <c r="D15" s="6" t="n"/>
    </row>
    <row r="16">
      <c r="B16" s="4" t="inlineStr">
        <is>
          <t>Multiplicador del Capital (x):</t>
        </is>
      </c>
      <c r="C16" s="11">
        <f>C14/C13</f>
        <v/>
      </c>
      <c r="D16" s="6" t="n"/>
    </row>
    <row r="18">
      <c r="B18" s="3" t="inlineStr">
        <is>
          <t>3. TABLA DE EVOLUCIÓN AÑO A AÑO</t>
        </is>
      </c>
    </row>
    <row r="19">
      <c r="B19" s="12" t="inlineStr">
        <is>
          <t>Año</t>
        </is>
      </c>
      <c r="C19" s="12" t="inlineStr">
        <is>
          <t>Aportaciones Acumuladas</t>
        </is>
      </c>
      <c r="D19" s="12" t="inlineStr">
        <is>
          <t>Intereses Generados</t>
        </is>
      </c>
      <c r="E19" s="12" t="inlineStr">
        <is>
          <t>Saldo Total Final</t>
        </is>
      </c>
    </row>
    <row r="20">
      <c r="B20" s="13" t="n">
        <v>1</v>
      </c>
      <c r="C20" s="14">
        <f>$C$6+($C$7*12*1)</f>
        <v/>
      </c>
      <c r="D20" s="14">
        <f>E20-C20</f>
        <v/>
      </c>
      <c r="E20" s="14">
        <f>FV(($C$8-$C$10)/12, 1*12, -$C$7, -$C$6)</f>
        <v/>
      </c>
    </row>
    <row r="21">
      <c r="B21" s="15" t="n">
        <v>2</v>
      </c>
      <c r="C21" s="16">
        <f>$C$6+($C$7*12*2)</f>
        <v/>
      </c>
      <c r="D21" s="16">
        <f>E21-C21</f>
        <v/>
      </c>
      <c r="E21" s="16">
        <f>FV(($C$8-$C$10)/12, 2*12, -$C$7, -$C$6)</f>
        <v/>
      </c>
    </row>
    <row r="22">
      <c r="B22" s="13" t="n">
        <v>3</v>
      </c>
      <c r="C22" s="14">
        <f>$C$6+($C$7*12*3)</f>
        <v/>
      </c>
      <c r="D22" s="14">
        <f>E22-C22</f>
        <v/>
      </c>
      <c r="E22" s="14">
        <f>FV(($C$8-$C$10)/12, 3*12, -$C$7, -$C$6)</f>
        <v/>
      </c>
    </row>
    <row r="23">
      <c r="B23" s="15" t="n">
        <v>4</v>
      </c>
      <c r="C23" s="16">
        <f>$C$6+($C$7*12*4)</f>
        <v/>
      </c>
      <c r="D23" s="16">
        <f>E23-C23</f>
        <v/>
      </c>
      <c r="E23" s="16">
        <f>FV(($C$8-$C$10)/12, 4*12, -$C$7, -$C$6)</f>
        <v/>
      </c>
    </row>
    <row r="24">
      <c r="B24" s="13" t="n">
        <v>5</v>
      </c>
      <c r="C24" s="14">
        <f>$C$6+($C$7*12*5)</f>
        <v/>
      </c>
      <c r="D24" s="14">
        <f>E24-C24</f>
        <v/>
      </c>
      <c r="E24" s="14">
        <f>FV(($C$8-$C$10)/12, 5*12, -$C$7, -$C$6)</f>
        <v/>
      </c>
    </row>
    <row r="25">
      <c r="B25" s="15" t="n">
        <v>6</v>
      </c>
      <c r="C25" s="16">
        <f>$C$6+($C$7*12*6)</f>
        <v/>
      </c>
      <c r="D25" s="16">
        <f>E25-C25</f>
        <v/>
      </c>
      <c r="E25" s="16">
        <f>FV(($C$8-$C$10)/12, 6*12, -$C$7, -$C$6)</f>
        <v/>
      </c>
    </row>
    <row r="26">
      <c r="B26" s="13" t="n">
        <v>7</v>
      </c>
      <c r="C26" s="14">
        <f>$C$6+($C$7*12*7)</f>
        <v/>
      </c>
      <c r="D26" s="14">
        <f>E26-C26</f>
        <v/>
      </c>
      <c r="E26" s="14">
        <f>FV(($C$8-$C$10)/12, 7*12, -$C$7, -$C$6)</f>
        <v/>
      </c>
    </row>
    <row r="27">
      <c r="B27" s="15" t="n">
        <v>8</v>
      </c>
      <c r="C27" s="16">
        <f>$C$6+($C$7*12*8)</f>
        <v/>
      </c>
      <c r="D27" s="16">
        <f>E27-C27</f>
        <v/>
      </c>
      <c r="E27" s="16">
        <f>FV(($C$8-$C$10)/12, 8*12, -$C$7, -$C$6)</f>
        <v/>
      </c>
    </row>
    <row r="28">
      <c r="B28" s="13" t="n">
        <v>9</v>
      </c>
      <c r="C28" s="14">
        <f>$C$6+($C$7*12*9)</f>
        <v/>
      </c>
      <c r="D28" s="14">
        <f>E28-C28</f>
        <v/>
      </c>
      <c r="E28" s="14">
        <f>FV(($C$8-$C$10)/12, 9*12, -$C$7, -$C$6)</f>
        <v/>
      </c>
    </row>
    <row r="29">
      <c r="B29" s="15" t="n">
        <v>10</v>
      </c>
      <c r="C29" s="16">
        <f>$C$6+($C$7*12*10)</f>
        <v/>
      </c>
      <c r="D29" s="16">
        <f>E29-C29</f>
        <v/>
      </c>
      <c r="E29" s="16">
        <f>FV(($C$8-$C$10)/12, 10*12, -$C$7, -$C$6)</f>
        <v/>
      </c>
    </row>
    <row r="30">
      <c r="B30" s="13" t="n">
        <v>11</v>
      </c>
      <c r="C30" s="14">
        <f>$C$6+($C$7*12*11)</f>
        <v/>
      </c>
      <c r="D30" s="14">
        <f>E30-C30</f>
        <v/>
      </c>
      <c r="E30" s="14">
        <f>FV(($C$8-$C$10)/12, 11*12, -$C$7, -$C$6)</f>
        <v/>
      </c>
    </row>
    <row r="31">
      <c r="B31" s="15" t="n">
        <v>12</v>
      </c>
      <c r="C31" s="16">
        <f>$C$6+($C$7*12*12)</f>
        <v/>
      </c>
      <c r="D31" s="16">
        <f>E31-C31</f>
        <v/>
      </c>
      <c r="E31" s="16">
        <f>FV(($C$8-$C$10)/12, 12*12, -$C$7, -$C$6)</f>
        <v/>
      </c>
    </row>
    <row r="32">
      <c r="B32" s="13" t="n">
        <v>13</v>
      </c>
      <c r="C32" s="14">
        <f>$C$6+($C$7*12*13)</f>
        <v/>
      </c>
      <c r="D32" s="14">
        <f>E32-C32</f>
        <v/>
      </c>
      <c r="E32" s="14">
        <f>FV(($C$8-$C$10)/12, 13*12, -$C$7, -$C$6)</f>
        <v/>
      </c>
    </row>
    <row r="33">
      <c r="B33" s="15" t="n">
        <v>14</v>
      </c>
      <c r="C33" s="16">
        <f>$C$6+($C$7*12*14)</f>
        <v/>
      </c>
      <c r="D33" s="16">
        <f>E33-C33</f>
        <v/>
      </c>
      <c r="E33" s="16">
        <f>FV(($C$8-$C$10)/12, 14*12, -$C$7, -$C$6)</f>
        <v/>
      </c>
    </row>
    <row r="34">
      <c r="B34" s="13" t="n">
        <v>15</v>
      </c>
      <c r="C34" s="14">
        <f>$C$6+($C$7*12*15)</f>
        <v/>
      </c>
      <c r="D34" s="14">
        <f>E34-C34</f>
        <v/>
      </c>
      <c r="E34" s="14">
        <f>FV(($C$8-$C$10)/12, 15*12, -$C$7, -$C$6)</f>
        <v/>
      </c>
    </row>
    <row r="35">
      <c r="B35" s="15" t="n">
        <v>16</v>
      </c>
      <c r="C35" s="16">
        <f>$C$6+($C$7*12*16)</f>
        <v/>
      </c>
      <c r="D35" s="16">
        <f>E35-C35</f>
        <v/>
      </c>
      <c r="E35" s="16">
        <f>FV(($C$8-$C$10)/12, 16*12, -$C$7, -$C$6)</f>
        <v/>
      </c>
    </row>
    <row r="36">
      <c r="B36" s="13" t="n">
        <v>17</v>
      </c>
      <c r="C36" s="14">
        <f>$C$6+($C$7*12*17)</f>
        <v/>
      </c>
      <c r="D36" s="14">
        <f>E36-C36</f>
        <v/>
      </c>
      <c r="E36" s="14">
        <f>FV(($C$8-$C$10)/12, 17*12, -$C$7, -$C$6)</f>
        <v/>
      </c>
    </row>
    <row r="37">
      <c r="B37" s="15" t="n">
        <v>18</v>
      </c>
      <c r="C37" s="16">
        <f>$C$6+($C$7*12*18)</f>
        <v/>
      </c>
      <c r="D37" s="16">
        <f>E37-C37</f>
        <v/>
      </c>
      <c r="E37" s="16">
        <f>FV(($C$8-$C$10)/12, 18*12, -$C$7, -$C$6)</f>
        <v/>
      </c>
    </row>
    <row r="38">
      <c r="B38" s="13" t="n">
        <v>19</v>
      </c>
      <c r="C38" s="14">
        <f>$C$6+($C$7*12*19)</f>
        <v/>
      </c>
      <c r="D38" s="14">
        <f>E38-C38</f>
        <v/>
      </c>
      <c r="E38" s="14">
        <f>FV(($C$8-$C$10)/12, 19*12, -$C$7, -$C$6)</f>
        <v/>
      </c>
    </row>
    <row r="39">
      <c r="B39" s="15" t="n">
        <v>20</v>
      </c>
      <c r="C39" s="16">
        <f>$C$6+($C$7*12*20)</f>
        <v/>
      </c>
      <c r="D39" s="16">
        <f>E39-C39</f>
        <v/>
      </c>
      <c r="E39" s="16">
        <f>FV(($C$8-$C$10)/12, 20*12, -$C$7, -$C$6)</f>
        <v/>
      </c>
    </row>
    <row r="40">
      <c r="B40" s="13" t="n">
        <v>21</v>
      </c>
      <c r="C40" s="14">
        <f>$C$6+($C$7*12*21)</f>
        <v/>
      </c>
      <c r="D40" s="14">
        <f>E40-C40</f>
        <v/>
      </c>
      <c r="E40" s="14">
        <f>FV(($C$8-$C$10)/12, 21*12, -$C$7, -$C$6)</f>
        <v/>
      </c>
    </row>
    <row r="41">
      <c r="B41" s="15" t="n">
        <v>22</v>
      </c>
      <c r="C41" s="16">
        <f>$C$6+($C$7*12*22)</f>
        <v/>
      </c>
      <c r="D41" s="16">
        <f>E41-C41</f>
        <v/>
      </c>
      <c r="E41" s="16">
        <f>FV(($C$8-$C$10)/12, 22*12, -$C$7, -$C$6)</f>
        <v/>
      </c>
    </row>
    <row r="42">
      <c r="B42" s="13" t="n">
        <v>23</v>
      </c>
      <c r="C42" s="14">
        <f>$C$6+($C$7*12*23)</f>
        <v/>
      </c>
      <c r="D42" s="14">
        <f>E42-C42</f>
        <v/>
      </c>
      <c r="E42" s="14">
        <f>FV(($C$8-$C$10)/12, 23*12, -$C$7, -$C$6)</f>
        <v/>
      </c>
    </row>
    <row r="43">
      <c r="B43" s="15" t="n">
        <v>24</v>
      </c>
      <c r="C43" s="16">
        <f>$C$6+($C$7*12*24)</f>
        <v/>
      </c>
      <c r="D43" s="16">
        <f>E43-C43</f>
        <v/>
      </c>
      <c r="E43" s="16">
        <f>FV(($C$8-$C$10)/12, 24*12, -$C$7, -$C$6)</f>
        <v/>
      </c>
    </row>
    <row r="44">
      <c r="B44" s="13" t="n">
        <v>25</v>
      </c>
      <c r="C44" s="14">
        <f>$C$6+($C$7*12*25)</f>
        <v/>
      </c>
      <c r="D44" s="14">
        <f>E44-C44</f>
        <v/>
      </c>
      <c r="E44" s="14">
        <f>FV(($C$8-$C$10)/12, 25*12, -$C$7, -$C$6)</f>
        <v/>
      </c>
    </row>
  </sheetData>
  <mergeCells count="3">
    <mergeCell ref="B12:D12"/>
    <mergeCell ref="B18:E18"/>
    <mergeCell ref="B5: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2026-08-30T15:00:11Z</dcterms:created>
  <dcterms:modified xmlns:dcterms="http://purl.org/dc/terms/" xmlns:xsi="http://www.w3.org/2001/XMLSchema-instance" xsi:type="dcterms:W3CDTF">2026-08-30T15:00:11Z</dcterms:modified>
</cp:coreProperties>
</file>